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publishItems="1" autoCompressPictures="0"/>
  <mc:AlternateContent xmlns:mc="http://schemas.openxmlformats.org/markup-compatibility/2006">
    <mc:Choice Requires="x15">
      <x15ac:absPath xmlns:x15ac="http://schemas.microsoft.com/office/spreadsheetml/2010/11/ac" url="https://mailpbigordon-my.sharepoint.com/personal/mayala_pbigordon_com/Documents/PBI-Gordon Main/2021-22/"/>
    </mc:Choice>
  </mc:AlternateContent>
  <xr:revisionPtr revIDLastSave="0" documentId="8_{6553E1E3-6DC7-49E1-86FC-FB89B1E6CD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 EOP Planning Tool" sheetId="1" r:id="rId1"/>
  </sheets>
  <definedNames>
    <definedName name="_xlnm.Print_Area" localSheetId="0" publishToServer="1">'2021 EOP Planning Tool'!$A$1:$N$48</definedName>
  </definedNames>
  <calcPr calcId="191029"/>
  <webPublishing css="0" allowPng="1" targetScreenSize="1152x882" dpi="120" codePage="6500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8" i="1"/>
  <c r="N10" i="1"/>
  <c r="N9" i="1"/>
  <c r="N7" i="1"/>
  <c r="N6" i="1"/>
  <c r="H43" i="1" l="1"/>
  <c r="N43" i="1" s="1"/>
  <c r="H44" i="1"/>
  <c r="N44" i="1" s="1"/>
  <c r="N39" i="1"/>
  <c r="N45" i="1" l="1"/>
</calcChain>
</file>

<file path=xl/sharedStrings.xml><?xml version="1.0" encoding="utf-8"?>
<sst xmlns="http://schemas.openxmlformats.org/spreadsheetml/2006/main" count="198" uniqueCount="62">
  <si>
    <t>CALCULATE YOUR REBATE</t>
  </si>
  <si>
    <t>PRODUCTS</t>
  </si>
  <si>
    <t>UNIT 
SIZE</t>
  </si>
  <si>
    <t># OF UNITS</t>
  </si>
  <si>
    <t>TOTAL
REBATE</t>
  </si>
  <si>
    <t>FUNGICIDES</t>
  </si>
  <si>
    <t>gal.</t>
  </si>
  <si>
    <t>4 units</t>
  </si>
  <si>
    <t>x</t>
  </si>
  <si>
    <t>+</t>
  </si>
  <si>
    <t>=</t>
  </si>
  <si>
    <t>fl. oz.</t>
  </si>
  <si>
    <t>6 units</t>
  </si>
  <si>
    <t>2 units</t>
  </si>
  <si>
    <t>INSECTICIDES</t>
  </si>
  <si>
    <t>qt.</t>
  </si>
  <si>
    <t>GROWTH REGULATORS / HERBICIDES</t>
  </si>
  <si>
    <t>1 unit</t>
  </si>
  <si>
    <t>oz.</t>
  </si>
  <si>
    <t>gal. tote</t>
  </si>
  <si>
    <t>lb. shaker can</t>
  </si>
  <si>
    <t>lb. bag</t>
  </si>
  <si>
    <t>TOTAL</t>
  </si>
  <si>
    <t>REBATE LEVEL</t>
  </si>
  <si>
    <t>TOTAL REBATE</t>
  </si>
  <si>
    <t>REBATE BONUS</t>
  </si>
  <si>
    <t>LEVEL I</t>
  </si>
  <si>
    <t>$500–$999</t>
  </si>
  <si>
    <t>LEVEL II</t>
  </si>
  <si>
    <t>$1,000+</t>
  </si>
  <si>
    <t>GRAND TOTAL</t>
  </si>
  <si>
    <t>Rebate bonus is calculated from the rebate amount. Example: If pre-bonus rebate is $750, your rebate bonus will be $112.50 ($750 x 15%). Added together, your total rebate will be $862.50.</t>
  </si>
  <si>
    <t>Always read and follow label directions.</t>
  </si>
  <si>
    <t>2021 EARLY ORDER PROGRAM</t>
  </si>
  <si>
    <t># of bags</t>
  </si>
  <si>
    <t>12 - 24 bags</t>
  </si>
  <si>
    <t>25 - 56 bags</t>
  </si>
  <si>
    <t>57 - 111 bags</t>
  </si>
  <si>
    <r>
      <t xml:space="preserve">PERIOD 1:
OCT. 1 </t>
    </r>
    <r>
      <rPr>
        <sz val="12"/>
        <color theme="0"/>
        <rFont val="Calibri"/>
        <family val="2"/>
      </rPr>
      <t xml:space="preserve">– </t>
    </r>
    <r>
      <rPr>
        <b/>
        <sz val="12"/>
        <color theme="0"/>
        <rFont val="Calibri"/>
        <family val="2"/>
      </rPr>
      <t>31 REBATE</t>
    </r>
  </si>
  <si>
    <t>CALCULATE YOUR BONUS</t>
  </si>
  <si>
    <t>BONUS</t>
  </si>
  <si>
    <r>
      <t>MINIMUM 
NUMBER OF UNITS</t>
    </r>
    <r>
      <rPr>
        <vertAlign val="superscript"/>
        <sz val="12"/>
        <color theme="0"/>
        <rFont val="Calibri"/>
        <family val="2"/>
      </rPr>
      <t>*</t>
    </r>
  </si>
  <si>
    <r>
      <t xml:space="preserve">Kabuto® 
</t>
    </r>
    <r>
      <rPr>
        <i/>
        <sz val="11"/>
        <color theme="1"/>
        <rFont val="Calibri"/>
        <family val="2"/>
      </rPr>
      <t>Fungicide SC</t>
    </r>
  </si>
  <si>
    <r>
      <t xml:space="preserve">Atrimmec® 
</t>
    </r>
    <r>
      <rPr>
        <i/>
        <sz val="11"/>
        <color theme="1"/>
        <rFont val="Calibri"/>
        <family val="2"/>
      </rPr>
      <t>Plant Growth Regulator</t>
    </r>
  </si>
  <si>
    <r>
      <t xml:space="preserve">Avenue™ South 
</t>
    </r>
    <r>
      <rPr>
        <i/>
        <sz val="11"/>
        <color theme="1"/>
        <rFont val="Calibri"/>
        <family val="2"/>
      </rPr>
      <t>Broadleaf Herbicide for Turfgrass</t>
    </r>
  </si>
  <si>
    <r>
      <t xml:space="preserve">Katana® 
</t>
    </r>
    <r>
      <rPr>
        <i/>
        <sz val="11"/>
        <color theme="1"/>
        <rFont val="Calibri"/>
        <family val="2"/>
      </rPr>
      <t>Turf Herbicide</t>
    </r>
  </si>
  <si>
    <r>
      <t xml:space="preserve">Q4® Plus 
</t>
    </r>
    <r>
      <rPr>
        <i/>
        <sz val="11"/>
        <color theme="1"/>
        <rFont val="Calibri"/>
        <family val="2"/>
      </rPr>
      <t>Turf Herbicide for Grassy &amp; Broadleaf Weeds</t>
    </r>
  </si>
  <si>
    <r>
      <t xml:space="preserve">SpeedZone® Southern EW 
</t>
    </r>
    <r>
      <rPr>
        <i/>
        <sz val="11"/>
        <color theme="1"/>
        <rFont val="Calibri"/>
        <family val="2"/>
      </rPr>
      <t>Broadleaf Herbicide for Turf</t>
    </r>
  </si>
  <si>
    <r>
      <t xml:space="preserve">Surge®
</t>
    </r>
    <r>
      <rPr>
        <i/>
        <sz val="11"/>
        <color theme="1"/>
        <rFont val="Calibri"/>
        <family val="2"/>
      </rPr>
      <t>Broadleaf Herbicide for Turf</t>
    </r>
  </si>
  <si>
    <r>
      <t xml:space="preserve">TZone™ SE 
</t>
    </r>
    <r>
      <rPr>
        <i/>
        <sz val="11"/>
        <color theme="1"/>
        <rFont val="Calibri"/>
        <family val="2"/>
      </rPr>
      <t>Broadleaf Herbicide for Tough Weeds</t>
    </r>
  </si>
  <si>
    <r>
      <t xml:space="preserve">Segway® 
</t>
    </r>
    <r>
      <rPr>
        <i/>
        <sz val="11"/>
        <color theme="1"/>
        <rFont val="Calibri"/>
        <family val="2"/>
      </rPr>
      <t>Fungicide SC</t>
    </r>
  </si>
  <si>
    <r>
      <t xml:space="preserve">Pedigree 
</t>
    </r>
    <r>
      <rPr>
        <i/>
        <sz val="11"/>
        <color theme="1"/>
        <rFont val="Calibri"/>
        <family val="2"/>
      </rPr>
      <t>Fungicide SC</t>
    </r>
  </si>
  <si>
    <r>
      <t xml:space="preserve">Tekken® 
</t>
    </r>
    <r>
      <rPr>
        <i/>
        <sz val="11"/>
        <color theme="1"/>
        <rFont val="Calibri"/>
        <family val="2"/>
      </rPr>
      <t>Broad Spectrum Fungicide</t>
    </r>
  </si>
  <si>
    <r>
      <t xml:space="preserve">Union™ 
</t>
    </r>
    <r>
      <rPr>
        <i/>
        <sz val="11"/>
        <color theme="1"/>
        <rFont val="Calibri"/>
        <family val="2"/>
      </rPr>
      <t>Fungicide SC</t>
    </r>
  </si>
  <si>
    <r>
      <t xml:space="preserve">Zylam® Liquid 
</t>
    </r>
    <r>
      <rPr>
        <i/>
        <sz val="11"/>
        <color theme="1"/>
        <rFont val="Calibri"/>
        <family val="2"/>
      </rPr>
      <t>Systemic Insecticide</t>
    </r>
  </si>
  <si>
    <r>
      <t>Bensumec</t>
    </r>
    <r>
      <rPr>
        <i/>
        <sz val="12"/>
        <color theme="1"/>
        <rFont val="Calibri"/>
        <family val="2"/>
      </rPr>
      <t xml:space="preserve">™ </t>
    </r>
    <r>
      <rPr>
        <b/>
        <i/>
        <sz val="12"/>
        <color theme="1"/>
        <rFont val="Calibri"/>
        <family val="2"/>
      </rPr>
      <t xml:space="preserve">4LF 
</t>
    </r>
    <r>
      <rPr>
        <i/>
        <sz val="11"/>
        <color theme="1"/>
        <rFont val="Calibri"/>
        <family val="2"/>
      </rPr>
      <t>Pre-Emergent Grass &amp; Weed Herbicide</t>
    </r>
  </si>
  <si>
    <r>
      <t>SpeedZone® EW</t>
    </r>
    <r>
      <rPr>
        <i/>
        <vertAlign val="superscript"/>
        <sz val="12"/>
        <color theme="1"/>
        <rFont val="Calibri"/>
        <family val="2"/>
      </rPr>
      <t>^</t>
    </r>
    <r>
      <rPr>
        <b/>
        <i/>
        <sz val="12"/>
        <color theme="1"/>
        <rFont val="Calibri"/>
        <family val="2"/>
      </rPr>
      <t xml:space="preserve">
</t>
    </r>
    <r>
      <rPr>
        <i/>
        <sz val="11"/>
        <color theme="1"/>
        <rFont val="Calibri"/>
        <family val="2"/>
      </rPr>
      <t>Broadleaf Herbicide for Turf</t>
    </r>
  </si>
  <si>
    <r>
      <t>Vexis®</t>
    </r>
    <r>
      <rPr>
        <i/>
        <vertAlign val="superscript"/>
        <sz val="12"/>
        <color theme="1"/>
        <rFont val="Calibri"/>
        <family val="2"/>
      </rPr>
      <t>^</t>
    </r>
    <r>
      <rPr>
        <b/>
        <i/>
        <sz val="12"/>
        <color theme="1"/>
        <rFont val="Calibri"/>
        <family val="2"/>
      </rPr>
      <t xml:space="preserve">
</t>
    </r>
    <r>
      <rPr>
        <i/>
        <sz val="11"/>
        <color theme="1"/>
        <rFont val="Calibri"/>
        <family val="2"/>
      </rPr>
      <t>Herbicide Granular</t>
    </r>
  </si>
  <si>
    <t>112+ bags</t>
  </si>
  <si>
    <r>
      <rPr>
        <i/>
        <vertAlign val="superscript"/>
        <sz val="9"/>
        <color rgb="FF3E3B3C"/>
        <rFont val="Calibri"/>
        <family val="2"/>
      </rPr>
      <t>*</t>
    </r>
    <r>
      <rPr>
        <i/>
        <sz val="9"/>
        <color rgb="FF3E3B3C"/>
        <rFont val="Calibri"/>
        <family val="2"/>
      </rPr>
      <t xml:space="preserve"> Orders below each unit minimum will not qualify for the rebate for that specific package size only.  </t>
    </r>
    <r>
      <rPr>
        <i/>
        <vertAlign val="superscript"/>
        <sz val="9"/>
        <color rgb="FF3E3B3C"/>
        <rFont val="Calibri"/>
        <family val="2"/>
      </rPr>
      <t>^</t>
    </r>
    <r>
      <rPr>
        <i/>
        <sz val="9"/>
        <color rgb="FF3E3B3C"/>
        <rFont val="Calibri"/>
        <family val="2"/>
      </rPr>
      <t xml:space="preserve"> Pending CA state registration.</t>
    </r>
  </si>
  <si>
    <r>
      <t xml:space="preserve">This tool is for planning purposes only. See complete program write-up or visit </t>
    </r>
    <r>
      <rPr>
        <b/>
        <sz val="8"/>
        <color rgb="FF3E3B3C"/>
        <rFont val="Calibri"/>
        <family val="2"/>
      </rPr>
      <t>EOP.PBIGordonTurf.com</t>
    </r>
    <r>
      <rPr>
        <sz val="8"/>
        <color rgb="FF3E3B3C"/>
        <rFont val="Calibri"/>
        <family val="2"/>
      </rPr>
      <t xml:space="preserve"> for additional details and requirements, submission instructions, and deadlines.
Avenue</t>
    </r>
    <r>
      <rPr>
        <vertAlign val="superscript"/>
        <sz val="8"/>
        <color rgb="FF3E3B3C"/>
        <rFont val="Calibri"/>
        <family val="2"/>
      </rPr>
      <t>™</t>
    </r>
    <r>
      <rPr>
        <sz val="8"/>
        <color rgb="FF3E3B3C"/>
        <rFont val="Calibri"/>
        <family val="2"/>
      </rPr>
      <t>, Bensumec</t>
    </r>
    <r>
      <rPr>
        <vertAlign val="superscript"/>
        <sz val="8"/>
        <color rgb="FF3E3B3C"/>
        <rFont val="Calibri"/>
        <family val="2"/>
      </rPr>
      <t>™</t>
    </r>
    <r>
      <rPr>
        <sz val="8"/>
        <color rgb="FF3E3B3C"/>
        <rFont val="Calibri"/>
        <family val="2"/>
      </rPr>
      <t>, TZone</t>
    </r>
    <r>
      <rPr>
        <vertAlign val="superscript"/>
        <sz val="8"/>
        <color rgb="FF3E3B3C"/>
        <rFont val="Calibri"/>
        <family val="2"/>
      </rPr>
      <t>™</t>
    </r>
    <r>
      <rPr>
        <sz val="8"/>
        <color rgb="FF3E3B3C"/>
        <rFont val="Calibri"/>
        <family val="2"/>
      </rPr>
      <t xml:space="preserve"> and Union</t>
    </r>
    <r>
      <rPr>
        <vertAlign val="superscript"/>
        <sz val="8"/>
        <color rgb="FF3E3B3C"/>
        <rFont val="Calibri"/>
        <family val="2"/>
      </rPr>
      <t>™</t>
    </r>
    <r>
      <rPr>
        <sz val="8"/>
        <color rgb="FF3E3B3C"/>
        <rFont val="Calibri"/>
        <family val="2"/>
      </rPr>
      <t xml:space="preserve"> are trademarks, and Q4</t>
    </r>
    <r>
      <rPr>
        <vertAlign val="superscript"/>
        <sz val="8"/>
        <color rgb="FF3E3B3C"/>
        <rFont val="Calibri"/>
        <family val="2"/>
      </rPr>
      <t>®</t>
    </r>
    <r>
      <rPr>
        <sz val="8"/>
        <color rgb="FF3E3B3C"/>
        <rFont val="Calibri"/>
        <family val="2"/>
      </rPr>
      <t>, SpeedZone</t>
    </r>
    <r>
      <rPr>
        <vertAlign val="superscript"/>
        <sz val="8"/>
        <color rgb="FF3E3B3C"/>
        <rFont val="Calibri"/>
        <family val="2"/>
      </rPr>
      <t>®</t>
    </r>
    <r>
      <rPr>
        <sz val="8"/>
        <color rgb="FF3E3B3C"/>
        <rFont val="Calibri"/>
        <family val="2"/>
      </rPr>
      <t>, Surge</t>
    </r>
    <r>
      <rPr>
        <vertAlign val="superscript"/>
        <sz val="8"/>
        <color rgb="FF3E3B3C"/>
        <rFont val="Calibri"/>
        <family val="2"/>
      </rPr>
      <t>®</t>
    </r>
    <r>
      <rPr>
        <sz val="8"/>
        <color rgb="FF3E3B3C"/>
        <rFont val="Calibri"/>
        <family val="2"/>
      </rPr>
      <t>, Tekken</t>
    </r>
    <r>
      <rPr>
        <vertAlign val="superscript"/>
        <sz val="8"/>
        <color rgb="FF3E3B3C"/>
        <rFont val="Calibri"/>
        <family val="2"/>
      </rPr>
      <t>®</t>
    </r>
    <r>
      <rPr>
        <sz val="8"/>
        <color rgb="FF3E3B3C"/>
        <rFont val="Calibri"/>
        <family val="2"/>
      </rPr>
      <t>, Vexis</t>
    </r>
    <r>
      <rPr>
        <vertAlign val="superscript"/>
        <sz val="8"/>
        <color rgb="FF3E3B3C"/>
        <rFont val="Calibri"/>
        <family val="2"/>
      </rPr>
      <t>®</t>
    </r>
    <r>
      <rPr>
        <sz val="8"/>
        <color rgb="FF3E3B3C"/>
        <rFont val="Calibri"/>
        <family val="2"/>
      </rPr>
      <t xml:space="preserve"> and Zylam</t>
    </r>
    <r>
      <rPr>
        <vertAlign val="superscript"/>
        <sz val="8"/>
        <color rgb="FF3E3B3C"/>
        <rFont val="Calibri"/>
        <family val="2"/>
      </rPr>
      <t>®</t>
    </r>
    <r>
      <rPr>
        <sz val="8"/>
        <color rgb="FF3E3B3C"/>
        <rFont val="Calibri"/>
        <family val="2"/>
      </rPr>
      <t xml:space="preserve"> are registered trademarks of PBI-Gordon Corporation.
Kabuto</t>
    </r>
    <r>
      <rPr>
        <vertAlign val="superscript"/>
        <sz val="8"/>
        <color rgb="FF3E3B3C"/>
        <rFont val="Calibri"/>
        <family val="2"/>
      </rPr>
      <t>®</t>
    </r>
    <r>
      <rPr>
        <sz val="8"/>
        <color rgb="FF3E3B3C"/>
        <rFont val="Calibri"/>
        <family val="2"/>
      </rPr>
      <t>, Katana</t>
    </r>
    <r>
      <rPr>
        <vertAlign val="superscript"/>
        <sz val="8"/>
        <color rgb="FF3E3B3C"/>
        <rFont val="Calibri"/>
        <family val="2"/>
      </rPr>
      <t>®</t>
    </r>
    <r>
      <rPr>
        <sz val="8"/>
        <color rgb="FF3E3B3C"/>
        <rFont val="Calibri"/>
        <family val="2"/>
      </rPr>
      <t>, and Segway</t>
    </r>
    <r>
      <rPr>
        <vertAlign val="superscript"/>
        <sz val="8"/>
        <color rgb="FF3E3B3C"/>
        <rFont val="Calibri"/>
        <family val="2"/>
      </rPr>
      <t>®</t>
    </r>
    <r>
      <rPr>
        <sz val="8"/>
        <color rgb="FF3E3B3C"/>
        <rFont val="Calibri"/>
        <family val="2"/>
      </rPr>
      <t xml:space="preserve"> are registered trademarks of Ishihara Sangyo Kaisha, LTD. 08/21 06145</t>
    </r>
  </si>
  <si>
    <r>
      <t xml:space="preserve">PERIOD 2:
NOV. 1 </t>
    </r>
    <r>
      <rPr>
        <sz val="12"/>
        <color theme="0"/>
        <rFont val="Calibri"/>
        <family val="2"/>
      </rPr>
      <t xml:space="preserve">– </t>
    </r>
    <r>
      <rPr>
        <b/>
        <sz val="12"/>
        <color theme="0"/>
        <rFont val="Calibri"/>
        <family val="2"/>
      </rPr>
      <t>DEC. 17 REBATE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</si>
</sst>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rgb="FF525759"/>
      <name val="Calibri"/>
      <family val="2"/>
    </font>
    <font>
      <sz val="14"/>
      <color rgb="FF525759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b/>
      <sz val="16"/>
      <color theme="1"/>
      <name val="Calibri"/>
      <family val="2"/>
    </font>
    <font>
      <i/>
      <sz val="10"/>
      <color rgb="FF3D4042"/>
      <name val="Calibri"/>
      <family val="2"/>
    </font>
    <font>
      <i/>
      <sz val="14"/>
      <color rgb="FF4C4D4E"/>
      <name val="Calibri"/>
      <family val="2"/>
    </font>
    <font>
      <b/>
      <sz val="14"/>
      <color rgb="FFD94038"/>
      <name val="Calibri"/>
      <family val="2"/>
    </font>
    <font>
      <sz val="14"/>
      <color theme="0"/>
      <name val="Calibri"/>
      <family val="2"/>
    </font>
    <font>
      <b/>
      <i/>
      <sz val="14"/>
      <color theme="0"/>
      <name val="Calibri"/>
      <family val="2"/>
    </font>
    <font>
      <b/>
      <i/>
      <sz val="12"/>
      <color theme="0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name val="Calibri"/>
      <family val="2"/>
    </font>
    <font>
      <i/>
      <vertAlign val="superscript"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0"/>
      <color theme="0"/>
      <name val="Calibri"/>
      <family val="2"/>
    </font>
    <font>
      <i/>
      <sz val="12"/>
      <color theme="1"/>
      <name val="Calibri"/>
      <family val="2"/>
    </font>
    <font>
      <b/>
      <sz val="16"/>
      <color rgb="FF3E3B3C"/>
      <name val="Calibri"/>
      <family val="2"/>
    </font>
    <font>
      <b/>
      <sz val="28"/>
      <color theme="0"/>
      <name val="Calibri"/>
      <family val="2"/>
    </font>
    <font>
      <b/>
      <i/>
      <sz val="28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  <font>
      <vertAlign val="superscript"/>
      <sz val="12"/>
      <color theme="0"/>
      <name val="Calibri"/>
      <family val="2"/>
    </font>
    <font>
      <i/>
      <sz val="11"/>
      <color theme="1"/>
      <name val="Calibri"/>
      <family val="2"/>
    </font>
    <font>
      <i/>
      <sz val="9"/>
      <color rgb="FF3E3B3C"/>
      <name val="Calibri"/>
      <family val="2"/>
    </font>
    <font>
      <i/>
      <vertAlign val="superscript"/>
      <sz val="9"/>
      <color rgb="FF3E3B3C"/>
      <name val="Calibri"/>
      <family val="2"/>
    </font>
    <font>
      <sz val="8"/>
      <color rgb="FF3E3B3C"/>
      <name val="Calibri"/>
      <family val="2"/>
    </font>
    <font>
      <b/>
      <sz val="8"/>
      <color rgb="FF3E3B3C"/>
      <name val="Calibri"/>
      <family val="2"/>
    </font>
    <font>
      <vertAlign val="superscript"/>
      <sz val="8"/>
      <color rgb="FF3E3B3C"/>
      <name val="Calibri"/>
      <family val="2"/>
    </font>
    <font>
      <sz val="9"/>
      <color rgb="FF3E3B3C"/>
      <name val="Calibri"/>
      <family val="2"/>
    </font>
    <font>
      <b/>
      <sz val="12"/>
      <color rgb="FF3E3B3C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2575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ADADAD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61AD50"/>
        <bgColor indexed="64"/>
      </patternFill>
    </fill>
    <fill>
      <patternFill patternType="solid">
        <fgColor rgb="FF3E9C35"/>
        <bgColor indexed="64"/>
      </patternFill>
    </fill>
    <fill>
      <patternFill patternType="solid">
        <fgColor rgb="FF3E3B3C"/>
        <bgColor indexed="64"/>
      </patternFill>
    </fill>
    <fill>
      <patternFill patternType="solid">
        <fgColor rgb="FF9AC884"/>
        <bgColor indexed="64"/>
      </patternFill>
    </fill>
    <fill>
      <patternFill patternType="solid">
        <fgColor rgb="FFC1DDAF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53555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indent="1"/>
      <protection hidden="1"/>
    </xf>
    <xf numFmtId="0" fontId="5" fillId="2" borderId="0" xfId="0" applyFont="1" applyFill="1" applyBorder="1" applyAlignment="1" applyProtection="1">
      <alignment vertical="top" wrapText="1"/>
      <protection hidden="1"/>
    </xf>
    <xf numFmtId="0" fontId="3" fillId="9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31" fillId="7" borderId="0" xfId="0" applyFont="1" applyFill="1" applyBorder="1" applyAlignment="1" applyProtection="1">
      <alignment horizontal="left" vertical="center" indent="1"/>
      <protection hidden="1"/>
    </xf>
    <xf numFmtId="0" fontId="31" fillId="7" borderId="0" xfId="0" applyFont="1" applyFill="1" applyBorder="1" applyAlignment="1" applyProtection="1">
      <alignment horizontal="center" vertical="center" wrapText="1"/>
      <protection hidden="1"/>
    </xf>
    <xf numFmtId="0" fontId="31" fillId="8" borderId="0" xfId="0" applyFont="1" applyFill="1" applyBorder="1" applyAlignment="1" applyProtection="1">
      <alignment horizontal="center" vertical="center" wrapText="1"/>
      <protection hidden="1"/>
    </xf>
    <xf numFmtId="0" fontId="31" fillId="7" borderId="0" xfId="0" applyFont="1" applyFill="1" applyBorder="1" applyAlignment="1" applyProtection="1">
      <alignment horizontal="center" vertical="center"/>
      <protection hidden="1"/>
    </xf>
    <xf numFmtId="0" fontId="31" fillId="3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Protection="1">
      <protection hidden="1"/>
    </xf>
    <xf numFmtId="0" fontId="19" fillId="9" borderId="0" xfId="0" applyFont="1" applyFill="1" applyBorder="1" applyAlignment="1" applyProtection="1">
      <alignment horizontal="left" vertical="center" indent="1"/>
      <protection hidden="1"/>
    </xf>
    <xf numFmtId="0" fontId="7" fillId="9" borderId="0" xfId="0" applyFont="1" applyFill="1" applyBorder="1" applyAlignment="1" applyProtection="1">
      <alignment vertical="center"/>
      <protection hidden="1"/>
    </xf>
    <xf numFmtId="0" fontId="7" fillId="9" borderId="0" xfId="0" applyFont="1" applyFill="1" applyBorder="1" applyAlignment="1" applyProtection="1">
      <alignment horizontal="left" vertical="center"/>
      <protection hidden="1"/>
    </xf>
    <xf numFmtId="0" fontId="7" fillId="9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8" fontId="8" fillId="4" borderId="0" xfId="0" applyNumberFormat="1" applyFont="1" applyFill="1" applyBorder="1" applyAlignment="1" applyProtection="1">
      <alignment horizontal="center" vertical="center"/>
      <protection hidden="1"/>
    </xf>
    <xf numFmtId="8" fontId="8" fillId="2" borderId="0" xfId="0" applyNumberFormat="1" applyFont="1" applyFill="1" applyBorder="1" applyAlignment="1" applyProtection="1">
      <alignment horizontal="center" vertical="center"/>
      <protection hidden="1"/>
    </xf>
    <xf numFmtId="0" fontId="26" fillId="9" borderId="0" xfId="0" applyFont="1" applyFill="1" applyBorder="1" applyAlignment="1" applyProtection="1">
      <alignment horizontal="right" vertical="center"/>
      <protection hidden="1"/>
    </xf>
    <xf numFmtId="0" fontId="26" fillId="9" borderId="0" xfId="0" applyFont="1" applyFill="1" applyBorder="1" applyAlignment="1" applyProtection="1">
      <alignment horizontal="left" vertical="center"/>
      <protection hidden="1"/>
    </xf>
    <xf numFmtId="0" fontId="26" fillId="9" borderId="0" xfId="0" applyFont="1" applyFill="1" applyBorder="1" applyAlignment="1" applyProtection="1">
      <alignment vertical="center"/>
      <protection hidden="1"/>
    </xf>
    <xf numFmtId="0" fontId="26" fillId="9" borderId="0" xfId="0" applyFont="1" applyFill="1" applyBorder="1" applyAlignment="1" applyProtection="1">
      <alignment horizontal="right" vertical="center" indent="2"/>
      <protection hidden="1"/>
    </xf>
    <xf numFmtId="0" fontId="9" fillId="9" borderId="0" xfId="0" applyFont="1" applyFill="1" applyBorder="1" applyAlignment="1" applyProtection="1">
      <alignment vertical="center"/>
      <protection hidden="1"/>
    </xf>
    <xf numFmtId="0" fontId="9" fillId="9" borderId="0" xfId="0" applyFont="1" applyFill="1" applyBorder="1" applyAlignment="1" applyProtection="1">
      <alignment horizontal="center" vertical="center"/>
      <protection hidden="1"/>
    </xf>
    <xf numFmtId="0" fontId="9" fillId="9" borderId="0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23" fillId="6" borderId="0" xfId="0" quotePrefix="1" applyFont="1" applyFill="1" applyBorder="1" applyAlignment="1" applyProtection="1">
      <alignment horizontal="center" vertical="center"/>
      <protection hidden="1"/>
    </xf>
    <xf numFmtId="164" fontId="13" fillId="2" borderId="0" xfId="0" quotePrefix="1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right" vertical="center" indent="15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164" fontId="3" fillId="5" borderId="0" xfId="0" quotePrefix="1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" vertical="center" wrapText="1"/>
      <protection hidden="1"/>
    </xf>
    <xf numFmtId="0" fontId="25" fillId="4" borderId="0" xfId="0" applyFont="1" applyFill="1" applyBorder="1" applyAlignment="1" applyProtection="1">
      <alignment horizontal="center" vertical="center" wrapText="1"/>
      <protection hidden="1"/>
    </xf>
    <xf numFmtId="9" fontId="27" fillId="2" borderId="0" xfId="1" applyFont="1" applyFill="1" applyBorder="1" applyAlignment="1" applyProtection="1">
      <alignment horizontal="center" vertical="center"/>
      <protection hidden="1"/>
    </xf>
    <xf numFmtId="9" fontId="27" fillId="4" borderId="0" xfId="1" applyFont="1" applyFill="1" applyBorder="1" applyAlignment="1" applyProtection="1">
      <alignment horizontal="center" vertical="center"/>
      <protection hidden="1"/>
    </xf>
    <xf numFmtId="164" fontId="33" fillId="2" borderId="0" xfId="0" applyNumberFormat="1" applyFont="1" applyFill="1" applyBorder="1" applyAlignment="1" applyProtection="1">
      <alignment horizontal="center" vertical="center"/>
      <protection hidden="1"/>
    </xf>
    <xf numFmtId="164" fontId="33" fillId="4" borderId="0" xfId="0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left" vertical="center" wrapText="1" indent="1"/>
      <protection hidden="1"/>
    </xf>
    <xf numFmtId="0" fontId="25" fillId="4" borderId="0" xfId="0" applyFont="1" applyFill="1" applyBorder="1" applyAlignment="1" applyProtection="1">
      <alignment horizontal="left" vertical="center" wrapText="1" indent="1"/>
      <protection hidden="1"/>
    </xf>
    <xf numFmtId="49" fontId="2" fillId="4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13" borderId="0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right" vertical="center" wrapText="1"/>
      <protection hidden="1"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8" fontId="2" fillId="10" borderId="0" xfId="0" applyNumberFormat="1" applyFont="1" applyFill="1" applyBorder="1" applyAlignment="1" applyProtection="1">
      <alignment horizontal="right" vertical="center" indent="2"/>
      <protection hidden="1"/>
    </xf>
    <xf numFmtId="0" fontId="2" fillId="10" borderId="0" xfId="0" applyFont="1" applyFill="1" applyBorder="1" applyAlignment="1" applyProtection="1">
      <alignment horizontal="center" vertical="center"/>
      <protection hidden="1"/>
    </xf>
    <xf numFmtId="1" fontId="2" fillId="1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quotePrefix="1" applyFont="1" applyFill="1" applyBorder="1" applyAlignment="1" applyProtection="1">
      <alignment horizontal="center" vertical="center"/>
      <protection hidden="1"/>
    </xf>
    <xf numFmtId="8" fontId="2" fillId="5" borderId="0" xfId="0" applyNumberFormat="1" applyFont="1" applyFill="1" applyBorder="1" applyAlignment="1" applyProtection="1">
      <alignment horizontal="right" vertical="center" indent="2"/>
      <protection hidden="1"/>
    </xf>
    <xf numFmtId="8" fontId="2" fillId="5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8" fontId="2" fillId="11" borderId="0" xfId="0" applyNumberFormat="1" applyFont="1" applyFill="1" applyBorder="1" applyAlignment="1" applyProtection="1">
      <alignment horizontal="right" vertical="center" indent="2"/>
      <protection hidden="1"/>
    </xf>
    <xf numFmtId="0" fontId="2" fillId="11" borderId="0" xfId="0" applyFont="1" applyFill="1" applyBorder="1" applyAlignment="1" applyProtection="1">
      <alignment horizontal="center" vertical="center"/>
      <protection hidden="1"/>
    </xf>
    <xf numFmtId="1" fontId="2" fillId="11" borderId="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8" fontId="2" fillId="12" borderId="0" xfId="0" applyNumberFormat="1" applyFont="1" applyFill="1" applyBorder="1" applyAlignment="1" applyProtection="1">
      <alignment horizontal="right" vertical="center" indent="2"/>
      <protection hidden="1"/>
    </xf>
    <xf numFmtId="8" fontId="2" fillId="12" borderId="0" xfId="0" applyNumberFormat="1" applyFont="1" applyFill="1" applyBorder="1" applyAlignment="1" applyProtection="1">
      <alignment horizontal="center" vertical="center"/>
      <protection hidden="1"/>
    </xf>
    <xf numFmtId="1" fontId="2" fillId="1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8" fontId="2" fillId="12" borderId="0" xfId="0" applyNumberFormat="1" applyFont="1" applyFill="1" applyBorder="1" applyAlignment="1" applyProtection="1">
      <alignment vertical="center"/>
      <protection hidden="1"/>
    </xf>
    <xf numFmtId="49" fontId="2" fillId="4" borderId="0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left" vertical="center" wrapText="1" indent="2"/>
      <protection hidden="1"/>
    </xf>
    <xf numFmtId="0" fontId="25" fillId="2" borderId="0" xfId="0" applyFont="1" applyFill="1" applyBorder="1" applyAlignment="1" applyProtection="1">
      <alignment horizontal="left" vertical="center" wrapText="1" indent="1"/>
      <protection hidden="1"/>
    </xf>
    <xf numFmtId="0" fontId="25" fillId="4" borderId="0" xfId="0" applyFont="1" applyFill="1" applyBorder="1" applyAlignment="1" applyProtection="1">
      <alignment horizontal="left" vertical="center" wrapText="1" indent="1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Alignment="1" applyProtection="1">
      <alignment horizontal="left" vertical="center" wrapText="1" indent="1"/>
      <protection hidden="1"/>
    </xf>
    <xf numFmtId="164" fontId="22" fillId="5" borderId="0" xfId="0" quotePrefix="1" applyNumberFormat="1" applyFont="1" applyFill="1" applyBorder="1" applyAlignment="1" applyProtection="1">
      <alignment horizontal="right" vertical="center" wrapText="1"/>
      <protection hidden="1"/>
    </xf>
    <xf numFmtId="9" fontId="34" fillId="2" borderId="0" xfId="1" applyFont="1" applyFill="1" applyBorder="1" applyAlignment="1" applyProtection="1">
      <alignment horizontal="center" vertical="center"/>
      <protection hidden="1"/>
    </xf>
    <xf numFmtId="0" fontId="44" fillId="2" borderId="0" xfId="0" applyFont="1" applyFill="1" applyBorder="1" applyAlignment="1" applyProtection="1">
      <alignment horizontal="left" wrapText="1"/>
      <protection hidden="1"/>
    </xf>
    <xf numFmtId="0" fontId="40" fillId="2" borderId="0" xfId="0" applyFont="1" applyFill="1" applyBorder="1" applyAlignment="1" applyProtection="1">
      <alignment horizontal="left" wrapText="1"/>
      <protection hidden="1"/>
    </xf>
    <xf numFmtId="164" fontId="11" fillId="4" borderId="0" xfId="1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 wrapText="1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29" fillId="9" borderId="0" xfId="0" applyFont="1" applyFill="1" applyBorder="1" applyAlignment="1" applyProtection="1">
      <alignment horizontal="left" vertical="center" wrapText="1" indent="1"/>
      <protection hidden="1"/>
    </xf>
    <xf numFmtId="0" fontId="30" fillId="9" borderId="0" xfId="0" applyFont="1" applyFill="1" applyBorder="1" applyAlignment="1" applyProtection="1">
      <alignment horizontal="left" vertical="center" wrapText="1" indent="1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1" fillId="3" borderId="0" xfId="0" applyFont="1" applyFill="1" applyBorder="1" applyAlignment="1" applyProtection="1">
      <alignment horizontal="center" vertical="center" wrapText="1"/>
      <protection hidden="1"/>
    </xf>
    <xf numFmtId="0" fontId="31" fillId="8" borderId="0" xfId="0" applyFont="1" applyFill="1" applyBorder="1" applyAlignment="1" applyProtection="1">
      <alignment horizontal="center" vertical="center" wrapText="1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1" fillId="7" borderId="0" xfId="0" applyFont="1" applyFill="1" applyBorder="1" applyAlignment="1" applyProtection="1">
      <alignment horizontal="center" vertical="center" wrapText="1"/>
      <protection hidden="1"/>
    </xf>
    <xf numFmtId="49" fontId="2" fillId="2" borderId="0" xfId="0" quotePrefix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quotePrefix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left" vertical="center" wrapText="1"/>
      <protection hidden="1"/>
    </xf>
    <xf numFmtId="164" fontId="34" fillId="2" borderId="0" xfId="0" quotePrefix="1" applyNumberFormat="1" applyFont="1" applyFill="1" applyBorder="1" applyAlignment="1" applyProtection="1">
      <alignment horizontal="center" vertical="center"/>
      <protection hidden="1"/>
    </xf>
    <xf numFmtId="0" fontId="2" fillId="4" borderId="0" xfId="0" quotePrefix="1" applyFont="1" applyFill="1" applyBorder="1" applyAlignment="1" applyProtection="1">
      <alignment horizontal="center" vertical="center"/>
      <protection hidden="1"/>
    </xf>
    <xf numFmtId="0" fontId="35" fillId="7" borderId="0" xfId="0" applyFont="1" applyFill="1" applyBorder="1" applyAlignment="1" applyProtection="1">
      <alignment horizontal="center" vertical="center"/>
      <protection hidden="1"/>
    </xf>
    <xf numFmtId="49" fontId="2" fillId="4" borderId="0" xfId="0" quotePrefix="1" applyNumberFormat="1" applyFont="1" applyFill="1" applyBorder="1" applyAlignment="1" applyProtection="1">
      <alignment horizontal="center" vertical="center"/>
      <protection hidden="1"/>
    </xf>
    <xf numFmtId="164" fontId="25" fillId="2" borderId="0" xfId="1" applyNumberFormat="1" applyFont="1" applyFill="1" applyBorder="1" applyAlignment="1" applyProtection="1">
      <alignment horizontal="center" vertical="center"/>
      <protection hidden="1"/>
    </xf>
    <xf numFmtId="0" fontId="18" fillId="13" borderId="0" xfId="0" applyFont="1" applyFill="1" applyBorder="1" applyAlignment="1" applyProtection="1">
      <alignment horizontal="center" vertical="center" wrapText="1"/>
      <protection hidden="1"/>
    </xf>
    <xf numFmtId="49" fontId="2" fillId="2" borderId="0" xfId="0" quotePrefix="1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ercent" xfId="1" builtinId="5"/>
  </cellStyles>
  <dxfs count="1">
    <dxf>
      <font>
        <b val="0"/>
        <i/>
      </font>
    </dxf>
  </dxfs>
  <tableStyles count="1" defaultTableStyle="TableStyleMedium2" defaultPivotStyle="PivotStyleLight16">
    <tableStyle name="Invisible" pivot="0" table="0" count="0" xr9:uid="{02604931-4F39-4402-BCCE-4391EB423D10}"/>
  </tableStyles>
  <colors>
    <mruColors>
      <color rgb="FF3E3B3C"/>
      <color rgb="FF61AD50"/>
      <color rgb="FF3E9C35"/>
      <color rgb="FF535556"/>
      <color rgb="FFD4D4D4"/>
      <color rgb="FFADADAD"/>
      <color rgb="FFE5E5E5"/>
      <color rgb="FFC1DDAF"/>
      <color rgb="FF9AC884"/>
      <color rgb="FFE2E2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1600200</xdr:colOff>
      <xdr:row>1</xdr:row>
      <xdr:rowOff>487029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190500"/>
          <a:ext cx="1600200" cy="487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pageSetUpPr fitToPage="1"/>
  </sheetPr>
  <dimension ref="A1:O48"/>
  <sheetViews>
    <sheetView showGridLines="0" tabSelected="1" zoomScaleNormal="100" zoomScaleSheetLayoutView="100" workbookViewId="0">
      <selection activeCell="J3" sqref="J3:N3"/>
    </sheetView>
  </sheetViews>
  <sheetFormatPr defaultColWidth="0" defaultRowHeight="18.75" zeroHeight="1" x14ac:dyDescent="0.3"/>
  <cols>
    <col min="1" max="1" width="2.85546875" style="3" customWidth="1"/>
    <col min="2" max="2" width="40.7109375" style="3" customWidth="1"/>
    <col min="3" max="3" width="8.42578125" style="3" customWidth="1"/>
    <col min="4" max="4" width="13.140625" style="3" bestFit="1" customWidth="1"/>
    <col min="5" max="5" width="14.28515625" style="3" customWidth="1"/>
    <col min="6" max="6" width="13.5703125" style="3" customWidth="1"/>
    <col min="7" max="7" width="4.28515625" style="3" customWidth="1"/>
    <col min="8" max="8" width="10.5703125" style="3" customWidth="1"/>
    <col min="9" max="9" width="4.28515625" style="3" customWidth="1"/>
    <col min="10" max="10" width="13.5703125" style="3" customWidth="1"/>
    <col min="11" max="11" width="4.28515625" style="3" customWidth="1"/>
    <col min="12" max="12" width="10.5703125" style="3" customWidth="1"/>
    <col min="13" max="13" width="4.28515625" style="3" customWidth="1"/>
    <col min="14" max="14" width="17.140625" style="48" customWidth="1"/>
    <col min="15" max="15" width="4.28515625" style="3" hidden="1" customWidth="1"/>
    <col min="16" max="16384" width="9.140625" style="3" hidden="1"/>
  </cols>
  <sheetData>
    <row r="1" spans="1:15" ht="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</row>
    <row r="2" spans="1:15" ht="60" customHeight="1" x14ac:dyDescent="0.3">
      <c r="A2" s="1"/>
      <c r="B2" s="4"/>
      <c r="C2" s="5"/>
      <c r="D2" s="5"/>
      <c r="E2" s="5"/>
      <c r="F2" s="5"/>
      <c r="G2" s="101"/>
      <c r="H2" s="101"/>
      <c r="I2" s="101"/>
      <c r="J2" s="101"/>
      <c r="K2" s="101"/>
      <c r="L2" s="101"/>
      <c r="M2" s="101"/>
      <c r="N2" s="101"/>
      <c r="O2" s="1"/>
    </row>
    <row r="3" spans="1:15" ht="60" customHeight="1" x14ac:dyDescent="0.3">
      <c r="A3" s="6"/>
      <c r="B3" s="102" t="s">
        <v>33</v>
      </c>
      <c r="C3" s="103"/>
      <c r="D3" s="103"/>
      <c r="E3" s="103"/>
      <c r="F3" s="103"/>
      <c r="G3" s="103"/>
      <c r="H3" s="103"/>
      <c r="I3" s="103"/>
      <c r="J3" s="104" t="s">
        <v>0</v>
      </c>
      <c r="K3" s="104"/>
      <c r="L3" s="104"/>
      <c r="M3" s="104"/>
      <c r="N3" s="104"/>
      <c r="O3" s="1"/>
    </row>
    <row r="4" spans="1:15" s="14" customFormat="1" ht="60" customHeight="1" x14ac:dyDescent="0.3">
      <c r="A4" s="7"/>
      <c r="B4" s="8" t="s">
        <v>1</v>
      </c>
      <c r="C4" s="109" t="s">
        <v>2</v>
      </c>
      <c r="D4" s="109"/>
      <c r="E4" s="9" t="s">
        <v>41</v>
      </c>
      <c r="F4" s="107" t="s">
        <v>38</v>
      </c>
      <c r="G4" s="107"/>
      <c r="H4" s="10" t="s">
        <v>3</v>
      </c>
      <c r="I4" s="11"/>
      <c r="J4" s="106" t="s">
        <v>61</v>
      </c>
      <c r="K4" s="106"/>
      <c r="L4" s="12" t="s">
        <v>3</v>
      </c>
      <c r="M4" s="10"/>
      <c r="N4" s="10" t="s">
        <v>4</v>
      </c>
      <c r="O4" s="13"/>
    </row>
    <row r="5" spans="1:15" s="20" customFormat="1" ht="22.5" customHeight="1" x14ac:dyDescent="0.3">
      <c r="A5" s="15"/>
      <c r="B5" s="16" t="s">
        <v>5</v>
      </c>
      <c r="C5" s="17"/>
      <c r="D5" s="18"/>
      <c r="E5" s="17"/>
      <c r="F5" s="17"/>
      <c r="G5" s="17"/>
      <c r="H5" s="17"/>
      <c r="I5" s="17"/>
      <c r="J5" s="17"/>
      <c r="K5" s="17"/>
      <c r="L5" s="17"/>
      <c r="M5" s="17"/>
      <c r="N5" s="19"/>
      <c r="O5" s="15"/>
    </row>
    <row r="6" spans="1:15" ht="45" customHeight="1" x14ac:dyDescent="0.3">
      <c r="A6" s="1"/>
      <c r="B6" s="56" t="s">
        <v>42</v>
      </c>
      <c r="C6" s="60">
        <v>1</v>
      </c>
      <c r="D6" s="61" t="s">
        <v>6</v>
      </c>
      <c r="E6" s="21" t="s">
        <v>7</v>
      </c>
      <c r="F6" s="62">
        <v>57.7</v>
      </c>
      <c r="G6" s="63" t="s">
        <v>8</v>
      </c>
      <c r="H6" s="64">
        <v>0</v>
      </c>
      <c r="I6" s="65" t="s">
        <v>9</v>
      </c>
      <c r="J6" s="66">
        <v>23.1</v>
      </c>
      <c r="K6" s="67" t="s">
        <v>8</v>
      </c>
      <c r="L6" s="68">
        <v>0</v>
      </c>
      <c r="M6" s="21" t="s">
        <v>10</v>
      </c>
      <c r="N6" s="22" t="str">
        <f>IF((H6+L6)&gt;=4, IF(H6&gt;=4,(F6*H6+J6*L6),(J6*(H6+L6))),"–")</f>
        <v>–</v>
      </c>
      <c r="O6" s="1"/>
    </row>
    <row r="7" spans="1:15" ht="45" customHeight="1" x14ac:dyDescent="0.3">
      <c r="A7" s="1"/>
      <c r="B7" s="55" t="s">
        <v>51</v>
      </c>
      <c r="C7" s="69">
        <v>2.5</v>
      </c>
      <c r="D7" s="70" t="s">
        <v>6</v>
      </c>
      <c r="E7" s="71" t="s">
        <v>13</v>
      </c>
      <c r="F7" s="72">
        <v>75</v>
      </c>
      <c r="G7" s="73" t="s">
        <v>8</v>
      </c>
      <c r="H7" s="74">
        <v>0</v>
      </c>
      <c r="I7" s="75" t="s">
        <v>9</v>
      </c>
      <c r="J7" s="76">
        <v>30</v>
      </c>
      <c r="K7" s="77" t="s">
        <v>8</v>
      </c>
      <c r="L7" s="78">
        <v>0</v>
      </c>
      <c r="M7" s="58" t="s">
        <v>10</v>
      </c>
      <c r="N7" s="23" t="str">
        <f>IF((H7+L7)&gt;=2, IF(H7&gt;=2,(F7*H7+J7*L7),(J7*(H7+L7))),"–")</f>
        <v>–</v>
      </c>
      <c r="O7" s="1"/>
    </row>
    <row r="8" spans="1:15" ht="45" customHeight="1" x14ac:dyDescent="0.3">
      <c r="A8" s="1"/>
      <c r="B8" s="56" t="s">
        <v>50</v>
      </c>
      <c r="C8" s="60">
        <v>39.200000000000003</v>
      </c>
      <c r="D8" s="61" t="s">
        <v>11</v>
      </c>
      <c r="E8" s="21" t="s">
        <v>7</v>
      </c>
      <c r="F8" s="62">
        <v>83</v>
      </c>
      <c r="G8" s="63" t="s">
        <v>8</v>
      </c>
      <c r="H8" s="64">
        <v>0</v>
      </c>
      <c r="I8" s="65" t="s">
        <v>9</v>
      </c>
      <c r="J8" s="66">
        <v>37.35</v>
      </c>
      <c r="K8" s="67" t="s">
        <v>8</v>
      </c>
      <c r="L8" s="68">
        <v>0</v>
      </c>
      <c r="M8" s="21" t="s">
        <v>10</v>
      </c>
      <c r="N8" s="22" t="str">
        <f>IF((H8+L8)&gt;=4, IF(H8&gt;=4,(F8*H8+J8*L8),(J8*(H8+L8))),"–")</f>
        <v>–</v>
      </c>
      <c r="O8" s="1"/>
    </row>
    <row r="9" spans="1:15" ht="45" customHeight="1" x14ac:dyDescent="0.3">
      <c r="A9" s="1"/>
      <c r="B9" s="55" t="s">
        <v>52</v>
      </c>
      <c r="C9" s="69">
        <v>2.5</v>
      </c>
      <c r="D9" s="70" t="s">
        <v>6</v>
      </c>
      <c r="E9" s="71" t="s">
        <v>13</v>
      </c>
      <c r="F9" s="72">
        <v>37.5</v>
      </c>
      <c r="G9" s="73" t="s">
        <v>8</v>
      </c>
      <c r="H9" s="74">
        <v>0</v>
      </c>
      <c r="I9" s="75" t="s">
        <v>9</v>
      </c>
      <c r="J9" s="76">
        <v>18</v>
      </c>
      <c r="K9" s="77" t="s">
        <v>8</v>
      </c>
      <c r="L9" s="78">
        <v>0</v>
      </c>
      <c r="M9" s="58" t="s">
        <v>10</v>
      </c>
      <c r="N9" s="23" t="str">
        <f>IF((H9+L9)&gt;=2, IF(H9&gt;=2,(F9*H9+J9*L9),(J9*(H9+L9))),"–")</f>
        <v>–</v>
      </c>
      <c r="O9" s="1"/>
    </row>
    <row r="10" spans="1:15" ht="45" customHeight="1" x14ac:dyDescent="0.3">
      <c r="A10" s="1"/>
      <c r="B10" s="56" t="s">
        <v>53</v>
      </c>
      <c r="C10" s="60">
        <v>2.5</v>
      </c>
      <c r="D10" s="61" t="s">
        <v>6</v>
      </c>
      <c r="E10" s="21" t="s">
        <v>13</v>
      </c>
      <c r="F10" s="62">
        <v>133.5</v>
      </c>
      <c r="G10" s="63" t="s">
        <v>8</v>
      </c>
      <c r="H10" s="64">
        <v>0</v>
      </c>
      <c r="I10" s="65" t="s">
        <v>9</v>
      </c>
      <c r="J10" s="66">
        <v>60.1</v>
      </c>
      <c r="K10" s="67" t="s">
        <v>8</v>
      </c>
      <c r="L10" s="68">
        <v>0</v>
      </c>
      <c r="M10" s="21" t="s">
        <v>10</v>
      </c>
      <c r="N10" s="22" t="str">
        <f>IF((H10+L10)&gt;=2, IF(H10&gt;=2,(F10*H10+J10*L10),(J10*(H10+L10))),"–")</f>
        <v>–</v>
      </c>
      <c r="O10" s="1"/>
    </row>
    <row r="11" spans="1:15" ht="22.5" customHeight="1" x14ac:dyDescent="0.3">
      <c r="A11" s="1"/>
      <c r="B11" s="16" t="s">
        <v>14</v>
      </c>
      <c r="C11" s="24"/>
      <c r="D11" s="25"/>
      <c r="E11" s="26"/>
      <c r="F11" s="26"/>
      <c r="G11" s="26"/>
      <c r="H11" s="26"/>
      <c r="I11" s="26"/>
      <c r="J11" s="27"/>
      <c r="K11" s="26"/>
      <c r="L11" s="26"/>
      <c r="M11" s="28"/>
      <c r="N11" s="29"/>
      <c r="O11" s="1"/>
    </row>
    <row r="12" spans="1:15" ht="22.5" customHeight="1" x14ac:dyDescent="0.3">
      <c r="A12" s="1"/>
      <c r="B12" s="88" t="s">
        <v>54</v>
      </c>
      <c r="C12" s="69">
        <v>1</v>
      </c>
      <c r="D12" s="70" t="s">
        <v>6</v>
      </c>
      <c r="E12" s="75" t="s">
        <v>13</v>
      </c>
      <c r="F12" s="72">
        <v>36.799999999999997</v>
      </c>
      <c r="G12" s="73" t="s">
        <v>8</v>
      </c>
      <c r="H12" s="74">
        <v>0</v>
      </c>
      <c r="I12" s="105" t="s">
        <v>9</v>
      </c>
      <c r="J12" s="76">
        <v>13.8</v>
      </c>
      <c r="K12" s="77" t="s">
        <v>8</v>
      </c>
      <c r="L12" s="78">
        <v>0</v>
      </c>
      <c r="M12" s="108" t="s">
        <v>10</v>
      </c>
      <c r="N12" s="23" t="str">
        <f>IF((H12+L12)&gt;=2, IF(H12&gt;=2,(F12*H12+J12*L12),(J12*(H12+L12))),"–")</f>
        <v>–</v>
      </c>
      <c r="O12" s="1"/>
    </row>
    <row r="13" spans="1:15" ht="22.5" customHeight="1" x14ac:dyDescent="0.3">
      <c r="A13" s="1"/>
      <c r="B13" s="88"/>
      <c r="C13" s="69">
        <v>1</v>
      </c>
      <c r="D13" s="70" t="s">
        <v>15</v>
      </c>
      <c r="E13" s="75" t="s">
        <v>7</v>
      </c>
      <c r="F13" s="72">
        <v>10</v>
      </c>
      <c r="G13" s="73" t="s">
        <v>8</v>
      </c>
      <c r="H13" s="74">
        <v>0</v>
      </c>
      <c r="I13" s="105"/>
      <c r="J13" s="76">
        <v>4</v>
      </c>
      <c r="K13" s="77" t="s">
        <v>8</v>
      </c>
      <c r="L13" s="78">
        <v>0</v>
      </c>
      <c r="M13" s="108"/>
      <c r="N13" s="23" t="str">
        <f>IF((H13+L13)&gt;=4, IF(H13&gt;=4,(F13*H13+J13*L13),(J13*(H13+L13))),"–")</f>
        <v>–</v>
      </c>
      <c r="O13" s="1"/>
    </row>
    <row r="14" spans="1:15" ht="22.5" customHeight="1" x14ac:dyDescent="0.3">
      <c r="A14" s="1"/>
      <c r="B14" s="16" t="s">
        <v>16</v>
      </c>
      <c r="C14" s="24"/>
      <c r="D14" s="25"/>
      <c r="E14" s="25"/>
      <c r="F14" s="27"/>
      <c r="G14" s="25"/>
      <c r="H14" s="25"/>
      <c r="I14" s="25"/>
      <c r="J14" s="27"/>
      <c r="K14" s="25"/>
      <c r="L14" s="25"/>
      <c r="M14" s="30"/>
      <c r="N14" s="29"/>
      <c r="O14" s="1"/>
    </row>
    <row r="15" spans="1:15" ht="45" customHeight="1" x14ac:dyDescent="0.3">
      <c r="A15" s="1"/>
      <c r="B15" s="56" t="s">
        <v>43</v>
      </c>
      <c r="C15" s="79">
        <v>1</v>
      </c>
      <c r="D15" s="80" t="s">
        <v>6</v>
      </c>
      <c r="E15" s="21" t="s">
        <v>13</v>
      </c>
      <c r="F15" s="62">
        <v>39.200000000000003</v>
      </c>
      <c r="G15" s="63" t="s">
        <v>8</v>
      </c>
      <c r="H15" s="64">
        <v>0</v>
      </c>
      <c r="I15" s="21" t="s">
        <v>9</v>
      </c>
      <c r="J15" s="66">
        <v>14.7</v>
      </c>
      <c r="K15" s="81" t="s">
        <v>8</v>
      </c>
      <c r="L15" s="68">
        <v>0</v>
      </c>
      <c r="M15" s="57" t="s">
        <v>10</v>
      </c>
      <c r="N15" s="22" t="str">
        <f>IF((H15+L15)&gt;=2, IF(H15&gt;=2,(F15*H15+J15*L15),(J15*(H15+L15))),"–")</f>
        <v>–</v>
      </c>
      <c r="O15" s="1"/>
    </row>
    <row r="16" spans="1:15" ht="22.5" customHeight="1" x14ac:dyDescent="0.3">
      <c r="A16" s="1"/>
      <c r="B16" s="88" t="s">
        <v>44</v>
      </c>
      <c r="C16" s="69">
        <v>30</v>
      </c>
      <c r="D16" s="70" t="s">
        <v>6</v>
      </c>
      <c r="E16" s="75" t="s">
        <v>17</v>
      </c>
      <c r="F16" s="72">
        <v>189</v>
      </c>
      <c r="G16" s="73" t="s">
        <v>8</v>
      </c>
      <c r="H16" s="74">
        <v>0</v>
      </c>
      <c r="I16" s="111" t="s">
        <v>9</v>
      </c>
      <c r="J16" s="76">
        <v>96</v>
      </c>
      <c r="K16" s="77" t="s">
        <v>8</v>
      </c>
      <c r="L16" s="78">
        <v>0</v>
      </c>
      <c r="M16" s="110" t="s">
        <v>10</v>
      </c>
      <c r="N16" s="23" t="str">
        <f>IF((H16+L16)&gt;=1, IF(H16&gt;=1,(F16*H16+J16*L16),(J16*(H16+L16))),"–")</f>
        <v>–</v>
      </c>
      <c r="O16" s="1"/>
    </row>
    <row r="17" spans="1:15" ht="22.5" customHeight="1" x14ac:dyDescent="0.3">
      <c r="A17" s="1"/>
      <c r="B17" s="88"/>
      <c r="C17" s="69">
        <v>2.5</v>
      </c>
      <c r="D17" s="70" t="s">
        <v>6</v>
      </c>
      <c r="E17" s="75" t="s">
        <v>13</v>
      </c>
      <c r="F17" s="72">
        <v>12.25</v>
      </c>
      <c r="G17" s="73" t="s">
        <v>8</v>
      </c>
      <c r="H17" s="74">
        <v>0</v>
      </c>
      <c r="I17" s="111"/>
      <c r="J17" s="76">
        <v>6.25</v>
      </c>
      <c r="K17" s="77" t="s">
        <v>8</v>
      </c>
      <c r="L17" s="78">
        <v>0</v>
      </c>
      <c r="M17" s="110"/>
      <c r="N17" s="23" t="str">
        <f>IF((H17+L17)&gt;=2, IF(H17&gt;=2,(F17*H17+J17*L17),(J17*(H17+L17))),"–")</f>
        <v>–</v>
      </c>
      <c r="O17" s="1"/>
    </row>
    <row r="18" spans="1:15" ht="22.5" customHeight="1" x14ac:dyDescent="0.3">
      <c r="A18" s="1"/>
      <c r="B18" s="88"/>
      <c r="C18" s="69">
        <v>1</v>
      </c>
      <c r="D18" s="70" t="s">
        <v>6</v>
      </c>
      <c r="E18" s="75" t="s">
        <v>7</v>
      </c>
      <c r="F18" s="72">
        <v>3.4</v>
      </c>
      <c r="G18" s="73" t="s">
        <v>8</v>
      </c>
      <c r="H18" s="74">
        <v>0</v>
      </c>
      <c r="I18" s="111"/>
      <c r="J18" s="76">
        <v>1.7</v>
      </c>
      <c r="K18" s="77" t="s">
        <v>8</v>
      </c>
      <c r="L18" s="78">
        <v>0</v>
      </c>
      <c r="M18" s="110"/>
      <c r="N18" s="23" t="str">
        <f>IF((H18+L18)&gt;=2, IF(H18&gt;=2,(F18*H18+J18*L18),(J18*(H18+L18))),"–")</f>
        <v>–</v>
      </c>
      <c r="O18" s="1"/>
    </row>
    <row r="19" spans="1:15" ht="45" customHeight="1" x14ac:dyDescent="0.3">
      <c r="A19" s="1"/>
      <c r="B19" s="56" t="s">
        <v>55</v>
      </c>
      <c r="C19" s="60">
        <v>2.5</v>
      </c>
      <c r="D19" s="61" t="s">
        <v>6</v>
      </c>
      <c r="E19" s="21" t="s">
        <v>13</v>
      </c>
      <c r="F19" s="62">
        <v>29</v>
      </c>
      <c r="G19" s="63" t="s">
        <v>8</v>
      </c>
      <c r="H19" s="64">
        <v>0</v>
      </c>
      <c r="I19" s="65" t="s">
        <v>9</v>
      </c>
      <c r="J19" s="66">
        <v>14.5</v>
      </c>
      <c r="K19" s="67" t="s">
        <v>8</v>
      </c>
      <c r="L19" s="68">
        <v>0</v>
      </c>
      <c r="M19" s="21" t="s">
        <v>10</v>
      </c>
      <c r="N19" s="22" t="str">
        <f>IF((H19+L19)&gt;=2, IF(H19&gt;=2,(F19*H19+J19*L19),(J19*(H19+L19))),"–")</f>
        <v>–</v>
      </c>
      <c r="O19" s="1"/>
    </row>
    <row r="20" spans="1:15" ht="45" customHeight="1" x14ac:dyDescent="0.3">
      <c r="A20" s="1"/>
      <c r="B20" s="55" t="s">
        <v>45</v>
      </c>
      <c r="C20" s="69">
        <v>5</v>
      </c>
      <c r="D20" s="70" t="s">
        <v>18</v>
      </c>
      <c r="E20" s="75" t="s">
        <v>7</v>
      </c>
      <c r="F20" s="72">
        <v>15.6</v>
      </c>
      <c r="G20" s="73" t="s">
        <v>8</v>
      </c>
      <c r="H20" s="74">
        <v>0</v>
      </c>
      <c r="I20" s="75" t="s">
        <v>9</v>
      </c>
      <c r="J20" s="76">
        <v>7.8</v>
      </c>
      <c r="K20" s="77" t="s">
        <v>8</v>
      </c>
      <c r="L20" s="78">
        <v>0</v>
      </c>
      <c r="M20" s="58" t="s">
        <v>10</v>
      </c>
      <c r="N20" s="23" t="str">
        <f>IF((H20+L20)&gt;=4, IF(H20&gt;=4,(F20*H20+J20*L20),(J20*(H20+L20))),"–")</f>
        <v>–</v>
      </c>
      <c r="O20" s="1"/>
    </row>
    <row r="21" spans="1:15" ht="22.5" customHeight="1" x14ac:dyDescent="0.3">
      <c r="A21" s="1"/>
      <c r="B21" s="89" t="s">
        <v>46</v>
      </c>
      <c r="C21" s="79">
        <v>30</v>
      </c>
      <c r="D21" s="80" t="s">
        <v>6</v>
      </c>
      <c r="E21" s="21" t="s">
        <v>17</v>
      </c>
      <c r="F21" s="62">
        <v>282</v>
      </c>
      <c r="G21" s="63" t="s">
        <v>8</v>
      </c>
      <c r="H21" s="64">
        <v>0</v>
      </c>
      <c r="I21" s="90" t="s">
        <v>9</v>
      </c>
      <c r="J21" s="66">
        <v>141</v>
      </c>
      <c r="K21" s="67" t="s">
        <v>8</v>
      </c>
      <c r="L21" s="68">
        <v>0</v>
      </c>
      <c r="M21" s="86" t="s">
        <v>10</v>
      </c>
      <c r="N21" s="22" t="str">
        <f>IF((H21+L21)&gt;=1, IF(H21&gt;=1,(F21*H21+J21*L21),(J21*(H21+L21))),"–")</f>
        <v>–</v>
      </c>
      <c r="O21" s="1"/>
    </row>
    <row r="22" spans="1:15" ht="22.5" customHeight="1" x14ac:dyDescent="0.3">
      <c r="A22" s="1"/>
      <c r="B22" s="89"/>
      <c r="C22" s="79">
        <v>2.5</v>
      </c>
      <c r="D22" s="80" t="s">
        <v>6</v>
      </c>
      <c r="E22" s="21" t="s">
        <v>13</v>
      </c>
      <c r="F22" s="62">
        <v>18</v>
      </c>
      <c r="G22" s="63" t="s">
        <v>8</v>
      </c>
      <c r="H22" s="64">
        <v>0</v>
      </c>
      <c r="I22" s="90"/>
      <c r="J22" s="66">
        <v>9</v>
      </c>
      <c r="K22" s="67" t="s">
        <v>8</v>
      </c>
      <c r="L22" s="68">
        <v>0</v>
      </c>
      <c r="M22" s="86"/>
      <c r="N22" s="22" t="str">
        <f>IF((H22+L22)&gt;=2, IF(H22&gt;=2,(F22*H22+J22*L22),(J22*(H22+L22))),"–")</f>
        <v>–</v>
      </c>
      <c r="O22" s="1"/>
    </row>
    <row r="23" spans="1:15" ht="22.5" customHeight="1" x14ac:dyDescent="0.3">
      <c r="A23" s="1"/>
      <c r="B23" s="88" t="s">
        <v>56</v>
      </c>
      <c r="C23" s="69">
        <v>275</v>
      </c>
      <c r="D23" s="70" t="s">
        <v>19</v>
      </c>
      <c r="E23" s="75" t="s">
        <v>17</v>
      </c>
      <c r="F23" s="72">
        <v>1127.5</v>
      </c>
      <c r="G23" s="73" t="s">
        <v>8</v>
      </c>
      <c r="H23" s="74">
        <v>0</v>
      </c>
      <c r="I23" s="111" t="s">
        <v>9</v>
      </c>
      <c r="J23" s="76">
        <v>577.5</v>
      </c>
      <c r="K23" s="82" t="s">
        <v>8</v>
      </c>
      <c r="L23" s="78">
        <v>0</v>
      </c>
      <c r="M23" s="119" t="s">
        <v>10</v>
      </c>
      <c r="N23" s="23" t="str">
        <f>IF((H23+L23)&gt;=1, IF(H23&gt;=1,(F23*H23+J23*L23),(J23*(H23+L23))),"–")</f>
        <v>–</v>
      </c>
      <c r="O23" s="1"/>
    </row>
    <row r="24" spans="1:15" ht="22.5" customHeight="1" x14ac:dyDescent="0.3">
      <c r="A24" s="1"/>
      <c r="B24" s="88"/>
      <c r="C24" s="69">
        <v>30</v>
      </c>
      <c r="D24" s="70" t="s">
        <v>6</v>
      </c>
      <c r="E24" s="75" t="s">
        <v>17</v>
      </c>
      <c r="F24" s="72">
        <v>114</v>
      </c>
      <c r="G24" s="73" t="s">
        <v>8</v>
      </c>
      <c r="H24" s="74">
        <v>0</v>
      </c>
      <c r="I24" s="111"/>
      <c r="J24" s="76">
        <v>57</v>
      </c>
      <c r="K24" s="82" t="s">
        <v>8</v>
      </c>
      <c r="L24" s="78">
        <v>0</v>
      </c>
      <c r="M24" s="119"/>
      <c r="N24" s="23" t="str">
        <f>IF((H24+L24)&gt;=1, IF(H24&gt;=1,(F24*H24+J24*L24),(J24*(H24+L24))),"–")</f>
        <v>–</v>
      </c>
      <c r="O24" s="1"/>
    </row>
    <row r="25" spans="1:15" ht="22.5" customHeight="1" x14ac:dyDescent="0.3">
      <c r="A25" s="1"/>
      <c r="B25" s="88"/>
      <c r="C25" s="69">
        <v>2.5</v>
      </c>
      <c r="D25" s="70" t="s">
        <v>6</v>
      </c>
      <c r="E25" s="75" t="s">
        <v>13</v>
      </c>
      <c r="F25" s="72">
        <v>8.75</v>
      </c>
      <c r="G25" s="73" t="s">
        <v>8</v>
      </c>
      <c r="H25" s="74">
        <v>0</v>
      </c>
      <c r="I25" s="111"/>
      <c r="J25" s="76">
        <v>4.5</v>
      </c>
      <c r="K25" s="82" t="s">
        <v>8</v>
      </c>
      <c r="L25" s="78">
        <v>0</v>
      </c>
      <c r="M25" s="119"/>
      <c r="N25" s="23" t="str">
        <f>IF((H25+L25)&gt;=2, IF(H25&gt;=2,(F25*H25+J25*L25),(J25*(H25+L25))),"–")</f>
        <v>–</v>
      </c>
      <c r="O25" s="1"/>
    </row>
    <row r="26" spans="1:15" ht="22.5" customHeight="1" x14ac:dyDescent="0.3">
      <c r="A26" s="1"/>
      <c r="B26" s="89" t="s">
        <v>47</v>
      </c>
      <c r="C26" s="79">
        <v>30</v>
      </c>
      <c r="D26" s="80" t="s">
        <v>6</v>
      </c>
      <c r="E26" s="21" t="s">
        <v>17</v>
      </c>
      <c r="F26" s="62">
        <v>105</v>
      </c>
      <c r="G26" s="63" t="s">
        <v>8</v>
      </c>
      <c r="H26" s="64">
        <v>0</v>
      </c>
      <c r="I26" s="114" t="s">
        <v>9</v>
      </c>
      <c r="J26" s="66">
        <v>54</v>
      </c>
      <c r="K26" s="67" t="s">
        <v>8</v>
      </c>
      <c r="L26" s="68">
        <v>0</v>
      </c>
      <c r="M26" s="116" t="s">
        <v>10</v>
      </c>
      <c r="N26" s="22" t="str">
        <f>IF((H26+L26)&gt;=1, IF(H26&gt;=1,(F26*H26+J26*L26),(J26*(H26+L26))),"–")</f>
        <v>–</v>
      </c>
      <c r="O26" s="1"/>
    </row>
    <row r="27" spans="1:15" ht="22.5" customHeight="1" x14ac:dyDescent="0.3">
      <c r="A27" s="1"/>
      <c r="B27" s="89"/>
      <c r="C27" s="79">
        <v>2.5</v>
      </c>
      <c r="D27" s="80" t="s">
        <v>6</v>
      </c>
      <c r="E27" s="21" t="s">
        <v>13</v>
      </c>
      <c r="F27" s="62">
        <v>7.25</v>
      </c>
      <c r="G27" s="63" t="s">
        <v>8</v>
      </c>
      <c r="H27" s="64">
        <v>0</v>
      </c>
      <c r="I27" s="114"/>
      <c r="J27" s="66">
        <v>3.75</v>
      </c>
      <c r="K27" s="67" t="s">
        <v>8</v>
      </c>
      <c r="L27" s="68">
        <v>0</v>
      </c>
      <c r="M27" s="116"/>
      <c r="N27" s="22" t="str">
        <f>IF((H27+L27)&gt;=2, IF(H27&gt;=2,(F27*H27+J27*L27),(J27*(H27+L27))),"–")</f>
        <v>–</v>
      </c>
      <c r="O27" s="1"/>
    </row>
    <row r="28" spans="1:15" ht="22.5" customHeight="1" x14ac:dyDescent="0.3">
      <c r="A28" s="1"/>
      <c r="B28" s="89"/>
      <c r="C28" s="79">
        <v>1</v>
      </c>
      <c r="D28" s="80" t="s">
        <v>6</v>
      </c>
      <c r="E28" s="21" t="s">
        <v>7</v>
      </c>
      <c r="F28" s="62">
        <v>3.4</v>
      </c>
      <c r="G28" s="63" t="s">
        <v>8</v>
      </c>
      <c r="H28" s="64">
        <v>0</v>
      </c>
      <c r="I28" s="114"/>
      <c r="J28" s="66">
        <v>1.7</v>
      </c>
      <c r="K28" s="67" t="s">
        <v>8</v>
      </c>
      <c r="L28" s="68">
        <v>0</v>
      </c>
      <c r="M28" s="116"/>
      <c r="N28" s="22" t="str">
        <f>IF((H28+L28)&gt;=4, IF(H28&gt;=4,(F28*H28+J28*L28),(J28*(H28+L28))),"–")</f>
        <v>–</v>
      </c>
      <c r="O28" s="1"/>
    </row>
    <row r="29" spans="1:15" ht="22.5" customHeight="1" x14ac:dyDescent="0.3">
      <c r="A29" s="1"/>
      <c r="B29" s="88" t="s">
        <v>48</v>
      </c>
      <c r="C29" s="69">
        <v>30</v>
      </c>
      <c r="D29" s="70" t="s">
        <v>6</v>
      </c>
      <c r="E29" s="75" t="s">
        <v>17</v>
      </c>
      <c r="F29" s="72">
        <v>174</v>
      </c>
      <c r="G29" s="73" t="s">
        <v>8</v>
      </c>
      <c r="H29" s="74">
        <v>0</v>
      </c>
      <c r="I29" s="105" t="s">
        <v>9</v>
      </c>
      <c r="J29" s="76">
        <v>87</v>
      </c>
      <c r="K29" s="82" t="s">
        <v>8</v>
      </c>
      <c r="L29" s="78">
        <v>0</v>
      </c>
      <c r="M29" s="108" t="s">
        <v>10</v>
      </c>
      <c r="N29" s="23" t="str">
        <f>IF((H29+L29)&gt;=1, IF(H29&gt;=1,(F29*H29+J29*L29),(J29*(H29+L29))),"–")</f>
        <v>–</v>
      </c>
      <c r="O29" s="1"/>
    </row>
    <row r="30" spans="1:15" ht="22.5" customHeight="1" x14ac:dyDescent="0.3">
      <c r="A30" s="1"/>
      <c r="B30" s="88"/>
      <c r="C30" s="69">
        <v>2.5</v>
      </c>
      <c r="D30" s="70" t="s">
        <v>6</v>
      </c>
      <c r="E30" s="75" t="s">
        <v>13</v>
      </c>
      <c r="F30" s="72">
        <v>10</v>
      </c>
      <c r="G30" s="73" t="s">
        <v>8</v>
      </c>
      <c r="H30" s="74">
        <v>0</v>
      </c>
      <c r="I30" s="105"/>
      <c r="J30" s="76">
        <v>5</v>
      </c>
      <c r="K30" s="82" t="s">
        <v>8</v>
      </c>
      <c r="L30" s="78">
        <v>0</v>
      </c>
      <c r="M30" s="108"/>
      <c r="N30" s="23" t="str">
        <f>IF((H30+L30)&gt;=2, IF(H30&gt;=2,(F30*H30+J30*L30),(J30*(H30+L30))),"–")</f>
        <v>–</v>
      </c>
      <c r="O30" s="1"/>
    </row>
    <row r="31" spans="1:15" ht="22.5" customHeight="1" x14ac:dyDescent="0.3">
      <c r="A31" s="1"/>
      <c r="B31" s="89" t="s">
        <v>49</v>
      </c>
      <c r="C31" s="79">
        <v>30</v>
      </c>
      <c r="D31" s="80" t="s">
        <v>6</v>
      </c>
      <c r="E31" s="21" t="s">
        <v>17</v>
      </c>
      <c r="F31" s="62">
        <v>204</v>
      </c>
      <c r="G31" s="63" t="s">
        <v>8</v>
      </c>
      <c r="H31" s="64">
        <v>0</v>
      </c>
      <c r="I31" s="90" t="s">
        <v>9</v>
      </c>
      <c r="J31" s="66">
        <v>102</v>
      </c>
      <c r="K31" s="67" t="s">
        <v>8</v>
      </c>
      <c r="L31" s="68">
        <v>0</v>
      </c>
      <c r="M31" s="86" t="s">
        <v>10</v>
      </c>
      <c r="N31" s="22" t="str">
        <f>IF((H31+L31)&gt;=1, IF(H31&gt;=1,(F31*H31+J31*L31),(J31*(H31+L31))),"–")</f>
        <v>–</v>
      </c>
      <c r="O31" s="1"/>
    </row>
    <row r="32" spans="1:15" ht="22.5" customHeight="1" x14ac:dyDescent="0.3">
      <c r="A32" s="1"/>
      <c r="B32" s="89"/>
      <c r="C32" s="79">
        <v>2.5</v>
      </c>
      <c r="D32" s="80" t="s">
        <v>6</v>
      </c>
      <c r="E32" s="21" t="s">
        <v>13</v>
      </c>
      <c r="F32" s="62">
        <v>11.25</v>
      </c>
      <c r="G32" s="63" t="s">
        <v>8</v>
      </c>
      <c r="H32" s="64">
        <v>0</v>
      </c>
      <c r="I32" s="90"/>
      <c r="J32" s="66">
        <v>5.75</v>
      </c>
      <c r="K32" s="67" t="s">
        <v>8</v>
      </c>
      <c r="L32" s="68">
        <v>0</v>
      </c>
      <c r="M32" s="86"/>
      <c r="N32" s="22" t="str">
        <f>IF((H32+L32)&gt;=2, IF(H32&gt;=2,(F32*H32+J32*L32),(J32*(H32+L32))),"–")</f>
        <v>–</v>
      </c>
      <c r="O32" s="1"/>
    </row>
    <row r="33" spans="1:15" ht="22.5" customHeight="1" x14ac:dyDescent="0.3">
      <c r="A33" s="1"/>
      <c r="B33" s="88" t="s">
        <v>57</v>
      </c>
      <c r="C33" s="69">
        <v>2</v>
      </c>
      <c r="D33" s="70" t="s">
        <v>20</v>
      </c>
      <c r="E33" s="75" t="s">
        <v>12</v>
      </c>
      <c r="F33" s="72">
        <v>1.1000000000000001</v>
      </c>
      <c r="G33" s="73" t="s">
        <v>8</v>
      </c>
      <c r="H33" s="74">
        <v>0</v>
      </c>
      <c r="I33" s="111" t="s">
        <v>9</v>
      </c>
      <c r="J33" s="76">
        <v>0.6</v>
      </c>
      <c r="K33" s="77" t="s">
        <v>8</v>
      </c>
      <c r="L33" s="78">
        <v>0</v>
      </c>
      <c r="M33" s="110" t="s">
        <v>10</v>
      </c>
      <c r="N33" s="23" t="str">
        <f>IF((H33+L33)&gt;=6, IF(H33&gt;=6,(F33*H33+J33*L33),(J33*(H33+L33))),"–")</f>
        <v>–</v>
      </c>
      <c r="O33" s="1"/>
    </row>
    <row r="34" spans="1:15" ht="22.5" customHeight="1" x14ac:dyDescent="0.3">
      <c r="A34" s="1"/>
      <c r="B34" s="88"/>
      <c r="C34" s="69">
        <v>15</v>
      </c>
      <c r="D34" s="70" t="s">
        <v>21</v>
      </c>
      <c r="E34" s="83" t="s">
        <v>34</v>
      </c>
      <c r="F34" s="72"/>
      <c r="G34" s="84"/>
      <c r="H34" s="74"/>
      <c r="I34" s="111"/>
      <c r="J34" s="76"/>
      <c r="K34" s="85"/>
      <c r="L34" s="78"/>
      <c r="M34" s="110"/>
      <c r="N34" s="23"/>
      <c r="O34" s="1"/>
    </row>
    <row r="35" spans="1:15" ht="22.5" customHeight="1" x14ac:dyDescent="0.3">
      <c r="A35" s="1"/>
      <c r="B35" s="88"/>
      <c r="C35" s="69"/>
      <c r="D35" s="70"/>
      <c r="E35" s="75" t="s">
        <v>35</v>
      </c>
      <c r="F35" s="72">
        <v>5.6</v>
      </c>
      <c r="G35" s="73" t="s">
        <v>8</v>
      </c>
      <c r="H35" s="74">
        <v>0</v>
      </c>
      <c r="I35" s="111"/>
      <c r="J35" s="76">
        <v>3.3</v>
      </c>
      <c r="K35" s="77" t="s">
        <v>8</v>
      </c>
      <c r="L35" s="78">
        <v>0</v>
      </c>
      <c r="M35" s="110"/>
      <c r="N35" s="23" t="str">
        <f>IF(AND((H35+L35)&gt;=12,(H35+L35)&lt;=24), IF(AND((H35+L35)&gt;=12,(H35+L35)&lt;=24),(F35*H35+J35*L35),(J35*(H35+L35))),"–")</f>
        <v>–</v>
      </c>
      <c r="O35" s="1"/>
    </row>
    <row r="36" spans="1:15" ht="22.5" customHeight="1" x14ac:dyDescent="0.3">
      <c r="A36" s="1"/>
      <c r="B36" s="88"/>
      <c r="C36" s="69"/>
      <c r="D36" s="70"/>
      <c r="E36" s="75" t="s">
        <v>36</v>
      </c>
      <c r="F36" s="72">
        <v>7.9</v>
      </c>
      <c r="G36" s="73" t="s">
        <v>8</v>
      </c>
      <c r="H36" s="74">
        <v>0</v>
      </c>
      <c r="I36" s="111"/>
      <c r="J36" s="76">
        <v>4.45</v>
      </c>
      <c r="K36" s="77" t="s">
        <v>8</v>
      </c>
      <c r="L36" s="78">
        <v>0</v>
      </c>
      <c r="M36" s="110"/>
      <c r="N36" s="23" t="str">
        <f>IF(AND((H36+L36)&gt;=25,(H36+L36)&lt;=56), IF(AND((H36+L36)&gt;=25,(H36+L36)&lt;=56),(F36*H36+J36*L36),(J36*(H36+L36))),"–")</f>
        <v>–</v>
      </c>
      <c r="O36" s="1"/>
    </row>
    <row r="37" spans="1:15" ht="22.5" customHeight="1" x14ac:dyDescent="0.3">
      <c r="A37" s="1"/>
      <c r="B37" s="88"/>
      <c r="C37" s="69"/>
      <c r="D37" s="70"/>
      <c r="E37" s="75" t="s">
        <v>37</v>
      </c>
      <c r="F37" s="72">
        <v>10.199999999999999</v>
      </c>
      <c r="G37" s="73" t="s">
        <v>8</v>
      </c>
      <c r="H37" s="74">
        <v>0</v>
      </c>
      <c r="I37" s="111"/>
      <c r="J37" s="76">
        <v>5.6</v>
      </c>
      <c r="K37" s="77" t="s">
        <v>8</v>
      </c>
      <c r="L37" s="78">
        <v>0</v>
      </c>
      <c r="M37" s="110"/>
      <c r="N37" s="23" t="str">
        <f>IF(AND((H37+L37)&gt;=57,(H37+L37)&lt;=111), IF(AND((H37+L37)&gt;=57,(H37+L37)&lt;=111),(F37*H37+J37*L37),(J37*(H37+L37))),"–")</f>
        <v>–</v>
      </c>
      <c r="O37" s="1"/>
    </row>
    <row r="38" spans="1:15" ht="22.5" customHeight="1" x14ac:dyDescent="0.3">
      <c r="A38" s="1"/>
      <c r="B38" s="88"/>
      <c r="C38" s="69"/>
      <c r="D38" s="70"/>
      <c r="E38" s="75" t="s">
        <v>58</v>
      </c>
      <c r="F38" s="72">
        <v>12.5</v>
      </c>
      <c r="G38" s="73" t="s">
        <v>8</v>
      </c>
      <c r="H38" s="74">
        <v>0</v>
      </c>
      <c r="I38" s="111"/>
      <c r="J38" s="76">
        <v>6.75</v>
      </c>
      <c r="K38" s="77" t="s">
        <v>8</v>
      </c>
      <c r="L38" s="78">
        <v>0</v>
      </c>
      <c r="M38" s="110"/>
      <c r="N38" s="23" t="str">
        <f>IF((H38+L38)&gt;=112, IF(H38&gt;=112,(F38*H38+J38*L38),(J38*(H38+L38))),"–")</f>
        <v>–</v>
      </c>
      <c r="O38" s="1"/>
    </row>
    <row r="39" spans="1:15" ht="45" customHeight="1" x14ac:dyDescent="0.3">
      <c r="A39" s="1"/>
      <c r="B39" s="87" t="s">
        <v>59</v>
      </c>
      <c r="C39" s="87"/>
      <c r="D39" s="87"/>
      <c r="E39" s="87"/>
      <c r="F39" s="87"/>
      <c r="G39" s="87"/>
      <c r="H39" s="87"/>
      <c r="I39" s="87"/>
      <c r="J39" s="87"/>
      <c r="K39" s="31"/>
      <c r="L39" s="32" t="s">
        <v>22</v>
      </c>
      <c r="M39" s="33" t="s">
        <v>10</v>
      </c>
      <c r="N39" s="34" t="str">
        <f>IF(((SUM(N6:N38))&gt;=100),(SUM(N6:N38)),"–")</f>
        <v>–</v>
      </c>
      <c r="O39" s="1"/>
    </row>
    <row r="40" spans="1:15" ht="22.5" customHeight="1" x14ac:dyDescent="0.3">
      <c r="A40" s="1"/>
      <c r="B40" s="112"/>
      <c r="C40" s="112"/>
      <c r="D40" s="112"/>
      <c r="E40" s="112"/>
      <c r="F40" s="112"/>
      <c r="G40" s="112"/>
      <c r="H40" s="112"/>
      <c r="I40" s="112"/>
      <c r="J40" s="112"/>
      <c r="K40" s="35"/>
      <c r="L40" s="35"/>
      <c r="M40" s="35"/>
      <c r="N40" s="36"/>
      <c r="O40" s="1"/>
    </row>
    <row r="41" spans="1:15" ht="45" customHeight="1" x14ac:dyDescent="0.3">
      <c r="A41" s="1"/>
      <c r="B41" s="2"/>
      <c r="C41" s="37"/>
      <c r="D41" s="37"/>
      <c r="E41" s="115" t="s">
        <v>39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"/>
    </row>
    <row r="42" spans="1:15" ht="30" customHeight="1" x14ac:dyDescent="0.3">
      <c r="A42" s="1"/>
      <c r="B42" s="38"/>
      <c r="C42" s="39"/>
      <c r="D42" s="39"/>
      <c r="E42" s="118" t="s">
        <v>23</v>
      </c>
      <c r="F42" s="118"/>
      <c r="G42" s="118"/>
      <c r="H42" s="118" t="s">
        <v>24</v>
      </c>
      <c r="I42" s="118"/>
      <c r="J42" s="118"/>
      <c r="K42" s="118" t="s">
        <v>25</v>
      </c>
      <c r="L42" s="118"/>
      <c r="M42" s="118"/>
      <c r="N42" s="59" t="s">
        <v>40</v>
      </c>
      <c r="O42" s="1"/>
    </row>
    <row r="43" spans="1:15" ht="30" customHeight="1" x14ac:dyDescent="0.3">
      <c r="A43" s="1"/>
      <c r="B43" s="38"/>
      <c r="C43" s="40"/>
      <c r="D43" s="40"/>
      <c r="E43" s="49" t="s">
        <v>26</v>
      </c>
      <c r="F43" s="99" t="s">
        <v>27</v>
      </c>
      <c r="G43" s="99"/>
      <c r="H43" s="117" t="str">
        <f>IF(AND((SUM(N6:N38))&gt;=500,((SUM(N6:N38))&lt;1000)),(SUM(N6:N38)),"–")</f>
        <v>–</v>
      </c>
      <c r="I43" s="117"/>
      <c r="J43" s="117"/>
      <c r="K43" s="93" t="s">
        <v>8</v>
      </c>
      <c r="L43" s="51">
        <v>0.15</v>
      </c>
      <c r="M43" s="113" t="s">
        <v>10</v>
      </c>
      <c r="N43" s="53" t="str">
        <f>IF(AND((SUM(N6:N38))&gt;=500,(SUM(N6:N38))&lt;=999.99),H43*0.15,"–")</f>
        <v>–</v>
      </c>
      <c r="O43" s="1"/>
    </row>
    <row r="44" spans="1:15" ht="30" customHeight="1" x14ac:dyDescent="0.3">
      <c r="A44" s="1"/>
      <c r="B44" s="38">
        <v>1000</v>
      </c>
      <c r="C44" s="97"/>
      <c r="D44" s="98"/>
      <c r="E44" s="50" t="s">
        <v>28</v>
      </c>
      <c r="F44" s="100" t="s">
        <v>29</v>
      </c>
      <c r="G44" s="100"/>
      <c r="H44" s="96" t="str">
        <f>IF(((SUM(N6:N38))&gt;=1000),(SUM(N6:N38)),"–")</f>
        <v>–</v>
      </c>
      <c r="I44" s="96"/>
      <c r="J44" s="96"/>
      <c r="K44" s="93"/>
      <c r="L44" s="52">
        <v>0.25</v>
      </c>
      <c r="M44" s="113"/>
      <c r="N44" s="54" t="str">
        <f>IF(((SUM(N6:N38))&gt;1000),H44*0.25,"–")</f>
        <v>–</v>
      </c>
      <c r="O44" s="1"/>
    </row>
    <row r="45" spans="1:15" ht="45" customHeight="1" x14ac:dyDescent="0.3">
      <c r="A45" s="1"/>
      <c r="B45" s="38"/>
      <c r="C45" s="41"/>
      <c r="D45" s="41"/>
      <c r="E45" s="92" t="s">
        <v>30</v>
      </c>
      <c r="F45" s="92"/>
      <c r="G45" s="92"/>
      <c r="H45" s="92"/>
      <c r="I45" s="92"/>
      <c r="J45" s="92"/>
      <c r="K45" s="92"/>
      <c r="L45" s="92"/>
      <c r="M45" s="42" t="s">
        <v>10</v>
      </c>
      <c r="N45" s="34" t="str">
        <f>IF(N39&lt;&gt;"–",N39+SUM(N43:N44),"–")</f>
        <v>–</v>
      </c>
      <c r="O45" s="1"/>
    </row>
    <row r="46" spans="1:15" ht="33.75" customHeight="1" x14ac:dyDescent="0.3">
      <c r="A46" s="1"/>
      <c r="B46" s="1"/>
      <c r="C46" s="43"/>
      <c r="D46" s="43"/>
      <c r="E46" s="91" t="s">
        <v>31</v>
      </c>
      <c r="F46" s="91"/>
      <c r="G46" s="91"/>
      <c r="H46" s="91"/>
      <c r="I46" s="91"/>
      <c r="J46" s="91"/>
      <c r="K46" s="91"/>
      <c r="L46" s="91"/>
      <c r="M46" s="91"/>
      <c r="N46" s="91"/>
      <c r="O46" s="1"/>
    </row>
    <row r="47" spans="1:15" s="45" customFormat="1" x14ac:dyDescent="0.25">
      <c r="A47" s="44"/>
      <c r="B47" s="94" t="s">
        <v>32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44"/>
    </row>
    <row r="48" spans="1:15" s="47" customFormat="1" ht="45" customHeight="1" x14ac:dyDescent="0.3">
      <c r="A48" s="46"/>
      <c r="B48" s="95" t="s">
        <v>60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46"/>
    </row>
  </sheetData>
  <sheetProtection algorithmName="SHA-512" hashValue="qaWow2yGlAJ5ie1aojdNC8lLYuRhBuG7y/JTT0cGST88BBOcXmYKRvmtiUOe25j+c62uENk1FBXbYatSUeZUDw==" saltValue="jeRnIPZO8zrScblkb7JdtA==" spinCount="100000" sheet="1" formatCells="0" formatColumns="0" formatRows="0" insertColumns="0" insertRows="0" insertHyperlinks="0" deleteColumns="0" deleteRows="0" sort="0" autoFilter="0" pivotTables="0"/>
  <mergeCells count="47">
    <mergeCell ref="B40:J40"/>
    <mergeCell ref="I23:I25"/>
    <mergeCell ref="M43:M44"/>
    <mergeCell ref="I26:I28"/>
    <mergeCell ref="E41:N41"/>
    <mergeCell ref="M26:M28"/>
    <mergeCell ref="M29:M30"/>
    <mergeCell ref="M33:M38"/>
    <mergeCell ref="H43:J43"/>
    <mergeCell ref="H42:J42"/>
    <mergeCell ref="K42:M42"/>
    <mergeCell ref="E42:G42"/>
    <mergeCell ref="I33:I38"/>
    <mergeCell ref="I29:I30"/>
    <mergeCell ref="M23:M25"/>
    <mergeCell ref="B23:B25"/>
    <mergeCell ref="M16:M18"/>
    <mergeCell ref="I16:I18"/>
    <mergeCell ref="M21:M22"/>
    <mergeCell ref="B16:B18"/>
    <mergeCell ref="I21:I22"/>
    <mergeCell ref="B21:B22"/>
    <mergeCell ref="G2:N2"/>
    <mergeCell ref="B3:I3"/>
    <mergeCell ref="J3:N3"/>
    <mergeCell ref="I12:I13"/>
    <mergeCell ref="J4:K4"/>
    <mergeCell ref="F4:G4"/>
    <mergeCell ref="B12:B13"/>
    <mergeCell ref="M12:M13"/>
    <mergeCell ref="C4:D4"/>
    <mergeCell ref="E46:N46"/>
    <mergeCell ref="E45:L45"/>
    <mergeCell ref="K43:K44"/>
    <mergeCell ref="B47:N47"/>
    <mergeCell ref="B48:N48"/>
    <mergeCell ref="H44:J44"/>
    <mergeCell ref="C44:D44"/>
    <mergeCell ref="F43:G43"/>
    <mergeCell ref="F44:G44"/>
    <mergeCell ref="M31:M32"/>
    <mergeCell ref="B39:J39"/>
    <mergeCell ref="B29:B30"/>
    <mergeCell ref="B26:B28"/>
    <mergeCell ref="B33:B38"/>
    <mergeCell ref="B31:B32"/>
    <mergeCell ref="I31:I32"/>
  </mergeCells>
  <conditionalFormatting sqref="H43:J44">
    <cfRule type="cellIs" dxfId="0" priority="1" operator="equal">
      <formula>"–"</formula>
    </cfRule>
  </conditionalFormatting>
  <printOptions horizontalCentered="1"/>
  <pageMargins left="0.5" right="0.5" top="0.25" bottom="0.1" header="0" footer="0"/>
  <pageSetup scale="53" orientation="portrait" r:id="rId1"/>
  <ignoredErrors>
    <ignoredError sqref="N11 N14" unlockedFormula="1"/>
    <ignoredError sqref="N7:N8 N22:N31 N16" formula="1"/>
  </ignoredErrors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DEA4ADF664E4980B8343AF334727F" ma:contentTypeVersion="14" ma:contentTypeDescription="Create a new document." ma:contentTypeScope="" ma:versionID="cb1664beeff4953c2b7723e4010d2de2">
  <xsd:schema xmlns:xsd="http://www.w3.org/2001/XMLSchema" xmlns:xs="http://www.w3.org/2001/XMLSchema" xmlns:p="http://schemas.microsoft.com/office/2006/metadata/properties" xmlns:ns3="610713cf-3284-458e-bf45-bdeb55c61381" xmlns:ns4="3dff1c5e-22ed-44f0-9dfb-1883fc45bc48" targetNamespace="http://schemas.microsoft.com/office/2006/metadata/properties" ma:root="true" ma:fieldsID="792a24a9a05138e9f44dfac5b13ede64" ns3:_="" ns4:_="">
    <xsd:import namespace="610713cf-3284-458e-bf45-bdeb55c61381"/>
    <xsd:import namespace="3dff1c5e-22ed-44f0-9dfb-1883fc45bc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713cf-3284-458e-bf45-bdeb55c613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f1c5e-22ed-44f0-9dfb-1883fc45b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686188-D837-43BC-B12B-FCE327E94AE8}">
  <ds:schemaRefs>
    <ds:schemaRef ds:uri="http://purl.org/dc/dcmitype/"/>
    <ds:schemaRef ds:uri="3dff1c5e-22ed-44f0-9dfb-1883fc45bc48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610713cf-3284-458e-bf45-bdeb55c6138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34F2F7-B9C8-4952-B540-0B5AD92D3A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5FCD4-EC7E-48A6-B789-3DF2E4B5E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0713cf-3284-458e-bf45-bdeb55c61381"/>
    <ds:schemaRef ds:uri="3dff1c5e-22ed-44f0-9dfb-1883fc45b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EOP Planning Tool</vt:lpstr>
      <vt:lpstr>'2021 EOP Planning Tool'!Print_Area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EOP Planning Tool</dc:title>
  <dc:subject>2020 Early Order Program</dc:subject>
  <dc:creator>PBI-Gordon Turf</dc:creator>
  <cp:keywords>Keywords</cp:keywords>
  <dc:description/>
  <cp:lastModifiedBy>Matthew Ayala</cp:lastModifiedBy>
  <cp:revision/>
  <cp:lastPrinted>2021-08-20T15:52:30Z</cp:lastPrinted>
  <dcterms:created xsi:type="dcterms:W3CDTF">2018-07-20T02:07:43Z</dcterms:created>
  <dcterms:modified xsi:type="dcterms:W3CDTF">2021-08-25T12:19:45Z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0x01010043CDEA4ADF664E4980B8343AF334727F</vt:lpwstr>
  </property>
</Properties>
</file>